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40" windowHeight="10580" activeTab="0"/>
  </bookViews>
  <sheets>
    <sheet name="Vit. Premix" sheetId="1" r:id="rId1"/>
    <sheet name="ME In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<sst xmlns="http://schemas.openxmlformats.org/spreadsheetml/2006/main" count="96" uniqueCount="67">
  <si>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Thiamine mononitrate</t>
  </si>
  <si>
    <t>Ca Panthothenate</t>
  </si>
  <si>
    <t>Phyridoxine HCl</t>
  </si>
  <si>
    <t>Niacin</t>
  </si>
  <si>
    <t>Folic Acid</t>
  </si>
  <si>
    <t>Biotin (Rovimix 2%)</t>
  </si>
  <si>
    <t>Menadion Na Bisulfite</t>
  </si>
  <si>
    <t>Vitamin E (0.5 IU/mg)</t>
  </si>
  <si>
    <t>Units</t>
  </si>
  <si>
    <t>Amount</t>
  </si>
  <si>
    <t>%</t>
  </si>
  <si>
    <t>IU/mg</t>
  </si>
  <si>
    <t xml:space="preserve">Added mg </t>
  </si>
  <si>
    <t>Premix Concentration:</t>
  </si>
  <si>
    <t xml:space="preserve">Diluent </t>
  </si>
  <si>
    <t>Premix needed for :</t>
  </si>
  <si>
    <t>Kg of Feed</t>
  </si>
  <si>
    <t>Supplement</t>
  </si>
  <si>
    <t>Finished Feed</t>
  </si>
  <si>
    <t>Grams for</t>
  </si>
  <si>
    <t>Kg Finished Feed</t>
  </si>
  <si>
    <t>Final Feed</t>
  </si>
  <si>
    <t xml:space="preserve">Grams for </t>
  </si>
  <si>
    <t xml:space="preserve">1 Kg </t>
  </si>
  <si>
    <t>Premix</t>
  </si>
  <si>
    <t>Required per Kg</t>
  </si>
  <si>
    <t>Ethoxyquin</t>
  </si>
  <si>
    <t>mg</t>
  </si>
  <si>
    <t>IU</t>
  </si>
  <si>
    <t>Per kg</t>
  </si>
  <si>
    <t>Total</t>
  </si>
  <si>
    <t>Ingredient</t>
  </si>
  <si>
    <t>Purity of Vitamin</t>
  </si>
  <si>
    <t>or Ingredient</t>
  </si>
  <si>
    <t>and Rows 5 &amp; 6 Only</t>
  </si>
  <si>
    <r>
      <t>Vitamin B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0"/>
      </rPr>
      <t>(0.1%)</t>
    </r>
  </si>
  <si>
    <t>Choline Cl (70%)</t>
  </si>
  <si>
    <t>Vitamin Premix Calculations</t>
  </si>
  <si>
    <t>Make Changes in Columns A, B &amp; C</t>
  </si>
  <si>
    <t>Vitamin A (300 IU/mg)</t>
  </si>
  <si>
    <t>Body Weight =</t>
  </si>
  <si>
    <t>Body Weight Gain =</t>
  </si>
  <si>
    <t>Temperature =</t>
  </si>
  <si>
    <t xml:space="preserve">Egg Weight = </t>
  </si>
  <si>
    <t>Imperial</t>
  </si>
  <si>
    <t xml:space="preserve">Metric </t>
  </si>
  <si>
    <t>Daily Egg Mass Output =</t>
  </si>
  <si>
    <t xml:space="preserve">Feed Metabolizable Energy = </t>
  </si>
  <si>
    <t>kg</t>
  </si>
  <si>
    <t>g/day</t>
  </si>
  <si>
    <t xml:space="preserve">Production = </t>
  </si>
  <si>
    <t>ME Intake</t>
  </si>
  <si>
    <t>kcal/day</t>
  </si>
  <si>
    <r>
      <t>o</t>
    </r>
    <r>
      <rPr>
        <sz val="12"/>
        <rFont val="Arial"/>
        <family val="0"/>
      </rPr>
      <t>C</t>
    </r>
  </si>
  <si>
    <t>kcal / kg</t>
  </si>
  <si>
    <t xml:space="preserve">Feed Intake = </t>
  </si>
  <si>
    <t>grams/day</t>
  </si>
  <si>
    <t>grams/egg</t>
  </si>
  <si>
    <t>kg/hen/day</t>
  </si>
  <si>
    <t>pounds/case</t>
  </si>
  <si>
    <t xml:space="preserve">pounds </t>
  </si>
  <si>
    <t>pounds/day</t>
  </si>
  <si>
    <r>
      <t>o</t>
    </r>
    <r>
      <rPr>
        <sz val="12"/>
        <rFont val="Arial"/>
        <family val="0"/>
      </rPr>
      <t>F</t>
    </r>
  </si>
  <si>
    <t>kcal/pound</t>
  </si>
  <si>
    <t>lb/100hens/day</t>
  </si>
  <si>
    <t>Riboflavin (50%)</t>
  </si>
  <si>
    <t>Vitamin D (500,000 IU/g)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</si>
</sst>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b/>
      <sz val="12"/>
      <color indexed="9"/>
      <name val="Arial"/>
      <family val="2"/>
    </font>
    <font>
      <b/>
      <i/>
      <sz val="16"/>
      <name val="Arial"/>
      <family val="2"/>
    </font>
    <font>
      <sz val="12"/>
      <name val="Verdana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2" fillId="0" borderId="24" xfId="0" applyFont="1" applyBorder="1" applyAlignment="1" quotePrefix="1">
      <alignment/>
    </xf>
    <xf numFmtId="168" fontId="2" fillId="0" borderId="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68" fontId="2" fillId="0" borderId="15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0.28125" style="1" customWidth="1"/>
    <col min="3" max="3" width="10.28125" style="3" customWidth="1"/>
    <col min="4" max="4" width="20.140625" style="1" customWidth="1"/>
    <col min="5" max="5" width="8.421875" style="1" customWidth="1"/>
    <col min="6" max="6" width="18.7109375" style="1" customWidth="1"/>
    <col min="7" max="7" width="20.421875" style="1" customWidth="1"/>
    <col min="8" max="8" width="12.7109375" style="19" customWidth="1"/>
    <col min="9" max="16384" width="9.140625" style="1" customWidth="1"/>
  </cols>
  <sheetData>
    <row r="1" spans="1:2" ht="15">
      <c r="A1" s="5"/>
      <c r="B1" s="5"/>
    </row>
    <row r="3" spans="1:7" ht="18">
      <c r="A3" s="57" t="s">
        <v>37</v>
      </c>
      <c r="B3" s="57"/>
      <c r="C3" s="57"/>
      <c r="D3" s="57"/>
      <c r="E3" s="57"/>
      <c r="F3" s="57"/>
      <c r="G3" s="57"/>
    </row>
    <row r="4" spans="7:8" ht="15">
      <c r="G4" s="4"/>
      <c r="H4" s="31"/>
    </row>
    <row r="5" spans="2:8" ht="15">
      <c r="B5" s="7" t="s">
        <v>13</v>
      </c>
      <c r="C5" s="17">
        <v>0.25</v>
      </c>
      <c r="D5" s="6" t="s">
        <v>10</v>
      </c>
      <c r="E5" s="61" t="s">
        <v>38</v>
      </c>
      <c r="F5" s="61"/>
      <c r="G5" s="61"/>
      <c r="H5" s="31"/>
    </row>
    <row r="6" spans="2:8" ht="15">
      <c r="B6" s="7" t="s">
        <v>15</v>
      </c>
      <c r="C6" s="8">
        <v>18</v>
      </c>
      <c r="D6" s="6" t="s">
        <v>16</v>
      </c>
      <c r="E6" s="61" t="s">
        <v>34</v>
      </c>
      <c r="F6" s="61"/>
      <c r="G6" s="61"/>
      <c r="H6" s="31"/>
    </row>
    <row r="8" spans="1:8" ht="15.75" thickBot="1">
      <c r="A8" s="2"/>
      <c r="B8" s="2"/>
      <c r="C8" s="16"/>
      <c r="D8" s="2"/>
      <c r="E8" s="2"/>
      <c r="F8" s="2"/>
      <c r="G8" s="2"/>
      <c r="H8" s="20"/>
    </row>
    <row r="9" spans="2:8" ht="18.75" customHeight="1" thickTop="1">
      <c r="B9" s="55" t="s">
        <v>32</v>
      </c>
      <c r="C9" s="56"/>
      <c r="D9" s="55" t="s">
        <v>17</v>
      </c>
      <c r="E9" s="58"/>
      <c r="F9" s="15" t="s">
        <v>12</v>
      </c>
      <c r="G9" s="14" t="s">
        <v>19</v>
      </c>
      <c r="H9" s="21" t="s">
        <v>22</v>
      </c>
    </row>
    <row r="10" spans="1:8" ht="18.75" customHeight="1">
      <c r="A10" s="3" t="s">
        <v>31</v>
      </c>
      <c r="B10" s="59" t="s">
        <v>33</v>
      </c>
      <c r="C10" s="60"/>
      <c r="D10" s="59" t="s">
        <v>25</v>
      </c>
      <c r="E10" s="60"/>
      <c r="F10" s="15" t="s">
        <v>29</v>
      </c>
      <c r="G10" s="14">
        <f>C6</f>
        <v>18</v>
      </c>
      <c r="H10" s="21" t="s">
        <v>23</v>
      </c>
    </row>
    <row r="11" spans="1:8" ht="18.75" customHeight="1" thickBot="1">
      <c r="A11" s="24"/>
      <c r="B11" s="25" t="s">
        <v>9</v>
      </c>
      <c r="C11" s="26" t="s">
        <v>8</v>
      </c>
      <c r="D11" s="27" t="s">
        <v>18</v>
      </c>
      <c r="E11" s="25" t="s">
        <v>8</v>
      </c>
      <c r="F11" s="28" t="s">
        <v>21</v>
      </c>
      <c r="G11" s="29" t="s">
        <v>20</v>
      </c>
      <c r="H11" s="30" t="s">
        <v>24</v>
      </c>
    </row>
    <row r="12" spans="1:8" ht="18.75" customHeight="1">
      <c r="A12" s="23" t="s">
        <v>0</v>
      </c>
      <c r="B12" s="13">
        <v>100</v>
      </c>
      <c r="C12" s="13" t="s">
        <v>10</v>
      </c>
      <c r="D12" s="22">
        <v>2.2</v>
      </c>
      <c r="E12" s="22" t="s">
        <v>27</v>
      </c>
      <c r="F12" s="22">
        <f aca="true" t="shared" si="0" ref="F12:F22">D12*(100/B12)</f>
        <v>2.2</v>
      </c>
      <c r="G12" s="33">
        <f>F12*$C$6/1000</f>
        <v>0.0396</v>
      </c>
      <c r="H12" s="22">
        <f>F12/($C$5*10)</f>
        <v>0.8800000000000001</v>
      </c>
    </row>
    <row r="13" spans="1:8" ht="18.75" customHeight="1">
      <c r="A13" s="9" t="s">
        <v>65</v>
      </c>
      <c r="B13" s="10">
        <v>50</v>
      </c>
      <c r="C13" s="10" t="s">
        <v>10</v>
      </c>
      <c r="D13" s="11">
        <v>4.4</v>
      </c>
      <c r="E13" s="11" t="s">
        <v>27</v>
      </c>
      <c r="F13" s="11">
        <f t="shared" si="0"/>
        <v>8.8</v>
      </c>
      <c r="G13" s="12">
        <f aca="true" t="shared" si="1" ref="G13:G23">F13*$C$6/1000</f>
        <v>0.1584</v>
      </c>
      <c r="H13" s="11">
        <f aca="true" t="shared" si="2" ref="H13:H23">F13/($C$5*10)</f>
        <v>3.5200000000000005</v>
      </c>
    </row>
    <row r="14" spans="1:8" ht="18.75" customHeight="1">
      <c r="A14" s="9" t="s">
        <v>1</v>
      </c>
      <c r="B14" s="10">
        <v>100</v>
      </c>
      <c r="C14" s="10" t="s">
        <v>10</v>
      </c>
      <c r="D14" s="11">
        <v>12</v>
      </c>
      <c r="E14" s="11" t="s">
        <v>27</v>
      </c>
      <c r="F14" s="11">
        <f t="shared" si="0"/>
        <v>12</v>
      </c>
      <c r="G14" s="12">
        <f t="shared" si="1"/>
        <v>0.216</v>
      </c>
      <c r="H14" s="11">
        <f t="shared" si="2"/>
        <v>4.8</v>
      </c>
    </row>
    <row r="15" spans="1:8" ht="18.75" customHeight="1">
      <c r="A15" s="9" t="s">
        <v>2</v>
      </c>
      <c r="B15" s="10">
        <v>100</v>
      </c>
      <c r="C15" s="10" t="s">
        <v>10</v>
      </c>
      <c r="D15" s="11">
        <v>4</v>
      </c>
      <c r="E15" s="11" t="s">
        <v>27</v>
      </c>
      <c r="F15" s="11">
        <f t="shared" si="0"/>
        <v>4</v>
      </c>
      <c r="G15" s="12">
        <f t="shared" si="1"/>
        <v>0.072</v>
      </c>
      <c r="H15" s="11">
        <f t="shared" si="2"/>
        <v>1.6</v>
      </c>
    </row>
    <row r="16" spans="1:8" ht="18.75" customHeight="1">
      <c r="A16" s="9" t="s">
        <v>3</v>
      </c>
      <c r="B16" s="10">
        <v>100</v>
      </c>
      <c r="C16" s="10" t="s">
        <v>10</v>
      </c>
      <c r="D16" s="11">
        <v>44</v>
      </c>
      <c r="E16" s="11" t="s">
        <v>27</v>
      </c>
      <c r="F16" s="11">
        <f t="shared" si="0"/>
        <v>44</v>
      </c>
      <c r="G16" s="12">
        <f t="shared" si="1"/>
        <v>0.792</v>
      </c>
      <c r="H16" s="11">
        <f t="shared" si="2"/>
        <v>17.6</v>
      </c>
    </row>
    <row r="17" spans="1:8" ht="18.75" customHeight="1">
      <c r="A17" s="9" t="s">
        <v>4</v>
      </c>
      <c r="B17" s="10">
        <v>100</v>
      </c>
      <c r="C17" s="10" t="s">
        <v>10</v>
      </c>
      <c r="D17" s="11">
        <v>3</v>
      </c>
      <c r="E17" s="11" t="s">
        <v>27</v>
      </c>
      <c r="F17" s="11">
        <f t="shared" si="0"/>
        <v>3</v>
      </c>
      <c r="G17" s="12">
        <f t="shared" si="1"/>
        <v>0.054</v>
      </c>
      <c r="H17" s="11">
        <f t="shared" si="2"/>
        <v>1.2</v>
      </c>
    </row>
    <row r="18" spans="1:8" ht="18.75" customHeight="1">
      <c r="A18" s="9" t="s">
        <v>5</v>
      </c>
      <c r="B18" s="10">
        <v>2</v>
      </c>
      <c r="C18" s="10" t="s">
        <v>10</v>
      </c>
      <c r="D18" s="11">
        <v>0.3</v>
      </c>
      <c r="E18" s="11" t="s">
        <v>27</v>
      </c>
      <c r="F18" s="11">
        <f t="shared" si="0"/>
        <v>15</v>
      </c>
      <c r="G18" s="12">
        <f t="shared" si="1"/>
        <v>0.27</v>
      </c>
      <c r="H18" s="11">
        <f t="shared" si="2"/>
        <v>6</v>
      </c>
    </row>
    <row r="19" spans="1:8" ht="18.75" customHeight="1">
      <c r="A19" s="9" t="s">
        <v>35</v>
      </c>
      <c r="B19" s="10">
        <v>0.1</v>
      </c>
      <c r="C19" s="10" t="s">
        <v>10</v>
      </c>
      <c r="D19" s="11">
        <v>0.01</v>
      </c>
      <c r="E19" s="11" t="s">
        <v>27</v>
      </c>
      <c r="F19" s="11">
        <f t="shared" si="0"/>
        <v>10</v>
      </c>
      <c r="G19" s="12">
        <f t="shared" si="1"/>
        <v>0.18</v>
      </c>
      <c r="H19" s="11">
        <f t="shared" si="2"/>
        <v>4</v>
      </c>
    </row>
    <row r="20" spans="1:8" ht="18.75" customHeight="1">
      <c r="A20" s="9" t="s">
        <v>6</v>
      </c>
      <c r="B20" s="10">
        <v>100</v>
      </c>
      <c r="C20" s="10" t="s">
        <v>10</v>
      </c>
      <c r="D20" s="11">
        <v>1.1</v>
      </c>
      <c r="E20" s="11" t="s">
        <v>27</v>
      </c>
      <c r="F20" s="11">
        <f t="shared" si="0"/>
        <v>1.1</v>
      </c>
      <c r="G20" s="12">
        <f t="shared" si="1"/>
        <v>0.0198</v>
      </c>
      <c r="H20" s="11">
        <f t="shared" si="2"/>
        <v>0.44000000000000006</v>
      </c>
    </row>
    <row r="21" spans="1:8" ht="18.75" customHeight="1">
      <c r="A21" s="9" t="s">
        <v>36</v>
      </c>
      <c r="B21" s="10">
        <v>70</v>
      </c>
      <c r="C21" s="10" t="s">
        <v>10</v>
      </c>
      <c r="D21" s="11">
        <v>220</v>
      </c>
      <c r="E21" s="11" t="s">
        <v>27</v>
      </c>
      <c r="F21" s="11">
        <f t="shared" si="0"/>
        <v>314.2857142857143</v>
      </c>
      <c r="G21" s="12">
        <f t="shared" si="1"/>
        <v>5.657142857142857</v>
      </c>
      <c r="H21" s="11">
        <f t="shared" si="2"/>
        <v>125.71428571428571</v>
      </c>
    </row>
    <row r="22" spans="1:8" ht="18.75" customHeight="1">
      <c r="A22" s="9" t="s">
        <v>26</v>
      </c>
      <c r="B22" s="10">
        <v>100</v>
      </c>
      <c r="C22" s="10" t="s">
        <v>10</v>
      </c>
      <c r="D22" s="11">
        <v>125</v>
      </c>
      <c r="E22" s="11" t="s">
        <v>27</v>
      </c>
      <c r="F22" s="11">
        <f t="shared" si="0"/>
        <v>125</v>
      </c>
      <c r="G22" s="12">
        <f t="shared" si="1"/>
        <v>2.25</v>
      </c>
      <c r="H22" s="11">
        <f t="shared" si="2"/>
        <v>50</v>
      </c>
    </row>
    <row r="23" spans="1:8" ht="18.75" customHeight="1">
      <c r="A23" s="9" t="s">
        <v>39</v>
      </c>
      <c r="B23" s="10">
        <v>300</v>
      </c>
      <c r="C23" s="10" t="s">
        <v>11</v>
      </c>
      <c r="D23" s="11">
        <v>5500</v>
      </c>
      <c r="E23" s="11" t="s">
        <v>28</v>
      </c>
      <c r="F23" s="11">
        <f>D23/B23</f>
        <v>18.333333333333332</v>
      </c>
      <c r="G23" s="12">
        <f t="shared" si="1"/>
        <v>0.33</v>
      </c>
      <c r="H23" s="11">
        <f t="shared" si="2"/>
        <v>7.333333333333333</v>
      </c>
    </row>
    <row r="24" spans="1:8" ht="18.75" customHeight="1">
      <c r="A24" s="9" t="s">
        <v>7</v>
      </c>
      <c r="B24" s="10">
        <v>0.5</v>
      </c>
      <c r="C24" s="10" t="s">
        <v>11</v>
      </c>
      <c r="D24" s="11">
        <v>11</v>
      </c>
      <c r="E24" s="11" t="s">
        <v>28</v>
      </c>
      <c r="F24" s="11">
        <f>D24/B24</f>
        <v>22</v>
      </c>
      <c r="G24" s="12">
        <f>F24*$C$6/1000</f>
        <v>0.396</v>
      </c>
      <c r="H24" s="11">
        <f>F24/($C$5*10)</f>
        <v>8.8</v>
      </c>
    </row>
    <row r="25" spans="1:8" ht="18.75" customHeight="1">
      <c r="A25" s="9" t="s">
        <v>66</v>
      </c>
      <c r="B25" s="10">
        <v>500</v>
      </c>
      <c r="C25" s="10" t="s">
        <v>11</v>
      </c>
      <c r="D25" s="10">
        <v>1100</v>
      </c>
      <c r="E25" s="11" t="s">
        <v>28</v>
      </c>
      <c r="F25" s="11">
        <f>D25/B25</f>
        <v>2.2</v>
      </c>
      <c r="G25" s="12">
        <f>F25*$C$6/1000</f>
        <v>0.0396</v>
      </c>
      <c r="H25" s="11">
        <f>F25/($C$5*10)</f>
        <v>0.8800000000000001</v>
      </c>
    </row>
    <row r="26" spans="1:8" ht="18.75" customHeight="1" thickBot="1">
      <c r="A26" s="34" t="s">
        <v>14</v>
      </c>
      <c r="B26" s="25"/>
      <c r="C26" s="25"/>
      <c r="D26" s="35"/>
      <c r="E26" s="35"/>
      <c r="F26" s="35"/>
      <c r="G26" s="36">
        <f>((C5/100)*C6)*1000-SUM(G12:G25)</f>
        <v>34.52545714285714</v>
      </c>
      <c r="H26" s="35">
        <f>1000-SUM(H12:H25)</f>
        <v>767.2323809523809</v>
      </c>
    </row>
    <row r="27" spans="1:8" ht="18.75" customHeight="1">
      <c r="A27" s="3" t="s">
        <v>30</v>
      </c>
      <c r="C27" s="1"/>
      <c r="G27" s="37">
        <f>SUM(G12:G26)</f>
        <v>45</v>
      </c>
      <c r="H27" s="32">
        <f>SUM(H12:H26)</f>
        <v>1000</v>
      </c>
    </row>
    <row r="28" spans="1:8" ht="15.75" thickBot="1">
      <c r="A28" s="2"/>
      <c r="B28" s="2"/>
      <c r="C28" s="16"/>
      <c r="D28" s="2"/>
      <c r="E28" s="2"/>
      <c r="F28" s="2"/>
      <c r="G28" s="18"/>
      <c r="H28" s="20"/>
    </row>
    <row r="29" ht="15.75" thickTop="1">
      <c r="H29" s="1"/>
    </row>
  </sheetData>
  <sheetProtection/>
  <mergeCells count="7">
    <mergeCell ref="B9:C9"/>
    <mergeCell ref="A3:G3"/>
    <mergeCell ref="D9:E9"/>
    <mergeCell ref="D10:E10"/>
    <mergeCell ref="E5:G5"/>
    <mergeCell ref="E6:G6"/>
    <mergeCell ref="B10:C10"/>
  </mergeCells>
  <printOptions horizontalCentered="1"/>
  <pageMargins left="0.27" right="0.25" top="0.56" bottom="0.65" header="0.18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7"/>
  <sheetViews>
    <sheetView workbookViewId="0" topLeftCell="A1">
      <selection activeCell="I29" sqref="I29"/>
    </sheetView>
  </sheetViews>
  <sheetFormatPr defaultColWidth="8.8515625" defaultRowHeight="12.75"/>
  <cols>
    <col min="1" max="1" width="8.8515625" style="0" customWidth="1"/>
    <col min="2" max="2" width="30.421875" style="0" customWidth="1"/>
    <col min="3" max="3" width="8.8515625" style="0" customWidth="1"/>
    <col min="4" max="4" width="15.8515625" style="0" customWidth="1"/>
    <col min="5" max="5" width="8.8515625" style="0" customWidth="1"/>
    <col min="6" max="6" width="12.421875" style="0" customWidth="1"/>
  </cols>
  <sheetData>
    <row r="3" ht="12.75" thickBot="1"/>
    <row r="4" spans="2:10" ht="15">
      <c r="B4" s="38"/>
      <c r="C4" s="39" t="s">
        <v>44</v>
      </c>
      <c r="D4" s="39"/>
      <c r="E4" s="39" t="s">
        <v>45</v>
      </c>
      <c r="F4" s="40"/>
      <c r="G4" s="1"/>
      <c r="H4" s="1"/>
      <c r="I4" s="1"/>
      <c r="J4" s="1"/>
    </row>
    <row r="5" spans="2:10" ht="15">
      <c r="B5" s="51"/>
      <c r="C5" s="52" t="s">
        <v>8</v>
      </c>
      <c r="D5" s="52"/>
      <c r="E5" s="52" t="s">
        <v>8</v>
      </c>
      <c r="F5" s="53"/>
      <c r="G5" s="1"/>
      <c r="H5" s="1"/>
      <c r="I5" s="1"/>
      <c r="J5" s="1"/>
    </row>
    <row r="6" spans="2:10" ht="15">
      <c r="B6" s="41" t="s">
        <v>40</v>
      </c>
      <c r="C6" s="4">
        <v>4</v>
      </c>
      <c r="D6" s="4" t="s">
        <v>60</v>
      </c>
      <c r="E6" s="31">
        <f>C6/2.2</f>
        <v>1.8181818181818181</v>
      </c>
      <c r="F6" s="42" t="s">
        <v>48</v>
      </c>
      <c r="G6" s="1"/>
      <c r="H6" s="1"/>
      <c r="I6" s="1"/>
      <c r="J6" s="1"/>
    </row>
    <row r="7" spans="2:10" ht="15">
      <c r="B7" s="41" t="s">
        <v>41</v>
      </c>
      <c r="C7" s="4">
        <f>1/454</f>
        <v>0.0022026431718061676</v>
      </c>
      <c r="D7" s="4" t="s">
        <v>61</v>
      </c>
      <c r="E7" s="4">
        <f>C7*454</f>
        <v>1</v>
      </c>
      <c r="F7" s="42" t="s">
        <v>56</v>
      </c>
      <c r="G7" s="1"/>
      <c r="H7" s="1"/>
      <c r="I7" s="1"/>
      <c r="J7" s="1"/>
    </row>
    <row r="8" spans="2:10" ht="15">
      <c r="B8" s="41" t="s">
        <v>42</v>
      </c>
      <c r="C8" s="4">
        <v>68</v>
      </c>
      <c r="D8" s="49" t="s">
        <v>62</v>
      </c>
      <c r="E8" s="4">
        <f>5/9*(C8-32)</f>
        <v>20</v>
      </c>
      <c r="F8" s="43" t="s">
        <v>53</v>
      </c>
      <c r="G8" s="1"/>
      <c r="H8" s="1"/>
      <c r="I8" s="1"/>
      <c r="J8" s="1"/>
    </row>
    <row r="9" spans="2:10" ht="15">
      <c r="B9" s="41" t="s">
        <v>43</v>
      </c>
      <c r="C9" s="4">
        <v>47.577</v>
      </c>
      <c r="D9" s="4" t="s">
        <v>59</v>
      </c>
      <c r="E9" s="45">
        <f>C9/12/30*454</f>
        <v>59.99988333333333</v>
      </c>
      <c r="F9" s="42" t="s">
        <v>57</v>
      </c>
      <c r="G9" s="1"/>
      <c r="H9" s="1"/>
      <c r="I9" s="1"/>
      <c r="J9" s="1"/>
    </row>
    <row r="10" spans="2:10" ht="15">
      <c r="B10" s="41" t="s">
        <v>50</v>
      </c>
      <c r="C10" s="4"/>
      <c r="D10" s="4"/>
      <c r="E10" s="4">
        <v>90</v>
      </c>
      <c r="F10" s="44" t="s">
        <v>10</v>
      </c>
      <c r="G10" s="1"/>
      <c r="H10" s="1"/>
      <c r="I10" s="1"/>
      <c r="J10" s="1"/>
    </row>
    <row r="11" spans="2:10" ht="15">
      <c r="B11" s="41" t="s">
        <v>46</v>
      </c>
      <c r="C11" s="4"/>
      <c r="D11" s="4"/>
      <c r="E11" s="4">
        <f>E9*E10*0.01</f>
        <v>53.999894999999995</v>
      </c>
      <c r="F11" s="42" t="s">
        <v>49</v>
      </c>
      <c r="G11" s="1"/>
      <c r="H11" s="1"/>
      <c r="I11" s="1"/>
      <c r="J11" s="1"/>
    </row>
    <row r="12" spans="2:10" ht="15">
      <c r="B12" s="41"/>
      <c r="C12" s="4"/>
      <c r="D12" s="4"/>
      <c r="E12" s="4"/>
      <c r="F12" s="42"/>
      <c r="G12" s="1"/>
      <c r="H12" s="1"/>
      <c r="I12" s="1"/>
      <c r="J12" s="1"/>
    </row>
    <row r="13" spans="2:10" ht="15">
      <c r="B13" s="41" t="s">
        <v>51</v>
      </c>
      <c r="C13" s="4"/>
      <c r="D13" s="4"/>
      <c r="E13" s="45">
        <f>E6^0.75*(173-1.95*E8)+5.5*E7+2.07*E11</f>
        <v>327.09296995016575</v>
      </c>
      <c r="F13" s="42" t="s">
        <v>52</v>
      </c>
      <c r="G13" s="1"/>
      <c r="H13" s="1"/>
      <c r="I13" s="1"/>
      <c r="J13" s="1"/>
    </row>
    <row r="14" spans="2:10" ht="15">
      <c r="B14" s="41"/>
      <c r="C14" s="4"/>
      <c r="D14" s="4"/>
      <c r="E14" s="4"/>
      <c r="F14" s="42"/>
      <c r="G14" s="1"/>
      <c r="H14" s="1"/>
      <c r="I14" s="1"/>
      <c r="J14" s="1"/>
    </row>
    <row r="15" spans="2:10" ht="15.75">
      <c r="B15" s="41" t="s">
        <v>47</v>
      </c>
      <c r="C15" s="4">
        <v>1273</v>
      </c>
      <c r="D15" s="4" t="s">
        <v>63</v>
      </c>
      <c r="E15" s="50">
        <f>C15*2.2</f>
        <v>2800.6000000000004</v>
      </c>
      <c r="F15" s="46" t="s">
        <v>54</v>
      </c>
      <c r="G15" s="1"/>
      <c r="H15" s="1"/>
      <c r="I15" s="1"/>
      <c r="J15" s="1"/>
    </row>
    <row r="16" spans="2:10" ht="15">
      <c r="B16" s="41"/>
      <c r="C16" s="4"/>
      <c r="D16" s="4"/>
      <c r="E16" s="4"/>
      <c r="F16" s="42"/>
      <c r="G16" s="1"/>
      <c r="H16" s="1"/>
      <c r="I16" s="1"/>
      <c r="J16" s="1"/>
    </row>
    <row r="17" spans="2:10" ht="15.75" thickBot="1">
      <c r="B17" s="47" t="s">
        <v>55</v>
      </c>
      <c r="C17" s="54">
        <f>E17*100*2.2</f>
        <v>25.694655926957246</v>
      </c>
      <c r="D17" s="24" t="s">
        <v>64</v>
      </c>
      <c r="E17" s="24">
        <f>E13/E15</f>
        <v>0.11679389057707838</v>
      </c>
      <c r="F17" s="48" t="s">
        <v>58</v>
      </c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  <row r="22" spans="2:10" ht="15">
      <c r="B22" s="1"/>
      <c r="C22" s="1"/>
      <c r="D22" s="1"/>
      <c r="E22" s="1"/>
      <c r="F22" s="1"/>
      <c r="G22" s="1"/>
      <c r="H22" s="1"/>
      <c r="I22" s="1"/>
      <c r="J22" s="1"/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  <row r="24" spans="2:10" ht="15">
      <c r="B24" s="1"/>
      <c r="C24" s="1"/>
      <c r="D24" s="1"/>
      <c r="E24" s="1"/>
      <c r="F24" s="1"/>
      <c r="G24" s="1"/>
      <c r="H24" s="1"/>
      <c r="I24" s="1"/>
      <c r="J24" s="1"/>
    </row>
    <row r="25" spans="2:10" ht="15">
      <c r="B25" s="1"/>
      <c r="C25" s="1"/>
      <c r="D25" s="1"/>
      <c r="E25" s="1"/>
      <c r="F25" s="1"/>
      <c r="G25" s="1"/>
      <c r="H25" s="1"/>
      <c r="I25" s="1"/>
      <c r="J25" s="1"/>
    </row>
    <row r="26" spans="2:10" ht="15">
      <c r="B26" s="1"/>
      <c r="C26" s="1"/>
      <c r="D26" s="1"/>
      <c r="E26" s="1"/>
      <c r="F26" s="1"/>
      <c r="G26" s="1"/>
      <c r="H26" s="1"/>
      <c r="I26" s="1"/>
      <c r="J26" s="1"/>
    </row>
    <row r="27" spans="2:10" ht="15"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Bakalli</dc:creator>
  <cp:keywords/>
  <dc:description/>
  <cp:lastModifiedBy>Gene Pesti</cp:lastModifiedBy>
  <cp:lastPrinted>2003-09-09T13:26:51Z</cp:lastPrinted>
  <dcterms:created xsi:type="dcterms:W3CDTF">2003-08-11T12:11:44Z</dcterms:created>
  <dcterms:modified xsi:type="dcterms:W3CDTF">2012-08-02T14:23:25Z</dcterms:modified>
  <cp:category/>
  <cp:version/>
  <cp:contentType/>
  <cp:contentStatus/>
</cp:coreProperties>
</file>